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330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W16" i="7" l="1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F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F15" i="7"/>
  <c r="W14" i="7"/>
  <c r="V14" i="7"/>
  <c r="U14" i="7"/>
  <c r="T14" i="7"/>
  <c r="S14" i="7"/>
  <c r="R14" i="7"/>
  <c r="X14" i="7" s="1"/>
  <c r="P14" i="7"/>
  <c r="O14" i="7"/>
  <c r="N14" i="7"/>
  <c r="M14" i="7"/>
  <c r="L14" i="7"/>
  <c r="K14" i="7"/>
  <c r="J14" i="7"/>
  <c r="I14" i="7"/>
  <c r="Q14" i="7" s="1"/>
  <c r="H14" i="7"/>
  <c r="F14" i="7"/>
  <c r="W13" i="7"/>
  <c r="V13" i="7"/>
  <c r="U13" i="7"/>
  <c r="T13" i="7"/>
  <c r="S13" i="7"/>
  <c r="R13" i="7"/>
  <c r="X13" i="7" s="1"/>
  <c r="P13" i="7"/>
  <c r="O13" i="7"/>
  <c r="N13" i="7"/>
  <c r="M13" i="7"/>
  <c r="L13" i="7"/>
  <c r="K13" i="7"/>
  <c r="J13" i="7"/>
  <c r="I13" i="7"/>
  <c r="Q13" i="7" s="1"/>
  <c r="H13" i="7"/>
  <c r="F13" i="7"/>
  <c r="Q16" i="7" l="1"/>
  <c r="X16" i="7"/>
  <c r="Q15" i="7"/>
  <c r="X15" i="7"/>
  <c r="P12" i="7" l="1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S12" i="7"/>
  <c r="T12" i="7"/>
  <c r="U12" i="7"/>
  <c r="V12" i="7"/>
  <c r="W12" i="7"/>
  <c r="R12" i="7"/>
  <c r="X12" i="7" l="1"/>
  <c r="X11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1" i="7" l="1"/>
  <c r="Q12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<sst xmlns="http://schemas.openxmlformats.org/spreadsheetml/2006/main" count="1355" uniqueCount="671">
  <si>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</si>
  <si>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</si>
  <si>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</si>
  <si>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</si>
  <si>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</si>
  <si>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</si>
  <si>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</si>
  <si>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</si>
  <si>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</si>
  <si>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</si>
  <si>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</si>
  <si>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</si>
  <si>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</si>
  <si>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</si>
  <si>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</si>
  <si>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</si>
  <si>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</si>
  <si>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</si>
  <si>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</si>
  <si>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</si>
  <si>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</si>
  <si>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</si>
  <si>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</si>
  <si>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</si>
  <si>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</si>
  <si>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</si>
  <si>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</si>
  <si>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</si>
  <si>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</si>
  <si>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</si>
  <si>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</si>
  <si>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</si>
  <si>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</si>
  <si>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</si>
  <si>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</si>
  <si>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</si>
  <si>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</si>
  <si>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</si>
  <si>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</si>
  <si>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</si>
  <si>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</si>
  <si>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</si>
  <si>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</si>
  <si>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</si>
  <si>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</si>
  <si>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</si>
  <si>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</si>
  <si>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</si>
  <si>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</si>
  <si>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</si>
  <si>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</si>
  <si>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</si>
  <si>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</si>
  <si>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</si>
  <si>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</si>
  <si>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</si>
  <si>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</si>
  <si>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</si>
  <si>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</si>
  <si>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</si>
  <si>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</si>
  <si>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</si>
  <si>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</si>
  <si>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</si>
  <si>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</si>
  <si>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</si>
  <si>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</si>
  <si>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</si>
  <si>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</si>
  <si>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</si>
  <si>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</si>
  <si>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</si>
  <si>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</si>
  <si>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</si>
  <si>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</si>
  <si>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</si>
  <si>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</si>
  <si>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</si>
  <si>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</si>
  <si>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</si>
  <si>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</si>
  <si>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</si>
  <si>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</si>
  <si>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</si>
  <si>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</si>
  <si>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</si>
  <si>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</si>
  <si>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</si>
  <si>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</si>
  <si>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</si>
  <si>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</si>
  <si>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</si>
  <si>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</si>
  <si>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</si>
  <si>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</si>
  <si>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</si>
  <si>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</si>
  <si>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</si>
  <si>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</si>
  <si>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</si>
  <si>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</si>
  <si>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</si>
  <si>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</si>
  <si>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</si>
  <si>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</si>
  <si>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</si>
  <si>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</si>
  <si>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</si>
  <si>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</si>
  <si>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</si>
  <si>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</si>
  <si>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</si>
  <si>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</si>
  <si>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</si>
  <si>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</si>
  <si>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</si>
  <si>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</si>
  <si>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</si>
  <si>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</si>
  <si>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</si>
  <si>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</si>
  <si>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</si>
  <si>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</si>
  <si>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</si>
  <si>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</si>
  <si>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</si>
  <si>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</si>
  <si>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</si>
  <si>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</si>
  <si>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</si>
  <si>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</si>
  <si>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</si>
  <si>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</si>
  <si>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</si>
  <si>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</si>
  <si>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</si>
  <si>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</si>
  <si>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</si>
  <si>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</si>
  <si>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</si>
  <si>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</si>
  <si>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</si>
  <si>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</si>
  <si>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</si>
  <si>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</si>
  <si>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</si>
  <si>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</si>
  <si>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</si>
  <si>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</si>
  <si>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</si>
  <si>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</si>
  <si>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</si>
  <si>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</si>
  <si>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</si>
  <si>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</si>
  <si>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</si>
  <si>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</si>
  <si>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</si>
  <si>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</si>
  <si>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</si>
  <si>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</si>
  <si>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</si>
  <si>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</si>
  <si>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</si>
  <si>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</si>
  <si>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</si>
  <si>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</si>
  <si>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</si>
  <si>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</si>
  <si>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</si>
  <si>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</si>
  <si>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</si>
  <si>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</si>
  <si>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</si>
  <si>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</si>
  <si>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</si>
  <si>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</si>
  <si>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</si>
  <si>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</si>
  <si>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</si>
  <si>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</si>
  <si>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</si>
  <si>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</si>
  <si>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</si>
  <si>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</si>
  <si>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</si>
  <si>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</si>
  <si>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</si>
  <si>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</si>
  <si>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</si>
  <si>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</si>
  <si>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</si>
  <si>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</si>
  <si>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</si>
  <si>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</si>
  <si>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</si>
  <si>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</si>
  <si>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</si>
  <si>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</si>
  <si>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</si>
  <si>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</si>
  <si>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</si>
  <si>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</si>
  <si>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</si>
  <si>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</si>
  <si>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</si>
  <si>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</si>
  <si>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</si>
  <si>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</si>
  <si>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</si>
  <si>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</si>
  <si>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</si>
  <si>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</si>
  <si>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</si>
  <si>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</si>
  <si>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</si>
  <si>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</si>
  <si>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</si>
  <si>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</si>
  <si>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</si>
  <si>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</si>
  <si>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</si>
  <si>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</si>
  <si>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</si>
  <si>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</si>
  <si>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</si>
  <si>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</si>
  <si>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</si>
  <si>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</si>
  <si>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</si>
  <si>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</si>
  <si>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</si>
  <si>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</si>
  <si>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</si>
  <si>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</si>
  <si>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</si>
  <si>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</si>
  <si>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</si>
  <si>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</si>
  <si>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</si>
  <si>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</si>
  <si>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</si>
  <si>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</si>
  <si>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</si>
  <si>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</si>
  <si>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</si>
  <si>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</si>
  <si>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</si>
  <si>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</si>
  <si>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</si>
  <si>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</si>
  <si>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</si>
  <si>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</si>
  <si>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</si>
  <si>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</si>
  <si>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</si>
  <si>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</si>
  <si>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</si>
  <si>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</si>
  <si>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</si>
  <si>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</si>
  <si>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</si>
  <si>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</si>
  <si>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</si>
  <si>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</si>
  <si>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</si>
  <si>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</si>
  <si>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</si>
  <si>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</si>
  <si>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</si>
  <si>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</si>
  <si>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</si>
  <si>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</si>
  <si>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</si>
  <si>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</si>
  <si>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</si>
  <si>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</si>
  <si>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</si>
  <si>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</si>
  <si>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</si>
  <si>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</si>
  <si>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</si>
  <si>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</si>
  <si>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</si>
  <si>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</si>
  <si>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</si>
  <si>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</si>
  <si>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</si>
  <si>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</si>
  <si>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</si>
  <si>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</si>
  <si>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</si>
  <si>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</si>
  <si>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</si>
  <si>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</si>
  <si>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</si>
  <si>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</si>
  <si>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</si>
  <si>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</si>
  <si>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</si>
  <si>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</si>
  <si>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</si>
  <si>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</si>
  <si>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</si>
  <si>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</si>
  <si>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</si>
  <si>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</si>
  <si>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</si>
  <si>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</si>
  <si>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</si>
  <si>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</si>
  <si>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</si>
  <si>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</si>
  <si>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</si>
  <si>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</si>
  <si>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</si>
  <si>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</si>
  <si>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</si>
  <si>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</si>
  <si>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</si>
  <si>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</si>
  <si>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</si>
  <si>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</si>
  <si>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</si>
  <si>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</si>
  <si>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</si>
  <si>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</si>
  <si>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</si>
  <si>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</si>
  <si>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</si>
  <si>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</si>
  <si>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</si>
  <si>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</si>
  <si>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</si>
  <si>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</si>
  <si>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</si>
  <si>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</si>
  <si>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</si>
  <si>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</si>
  <si>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</si>
  <si>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</si>
  <si>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</si>
  <si>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</si>
  <si>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</si>
  <si>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</si>
  <si>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</si>
  <si>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</si>
  <si>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</si>
  <si>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</si>
  <si>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</si>
  <si>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</si>
  <si>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</si>
  <si>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</si>
  <si>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</si>
  <si>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</si>
  <si>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</si>
  <si>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</si>
  <si>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</si>
  <si>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</si>
  <si>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</si>
  <si>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</si>
  <si>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</si>
  <si>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</si>
  <si>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</si>
  <si>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</si>
  <si>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</si>
  <si>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</si>
  <si>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</si>
  <si>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</si>
  <si>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</si>
  <si>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</si>
  <si>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</si>
  <si>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</si>
  <si>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</si>
  <si>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</si>
  <si>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</si>
  <si>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</si>
  <si>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</si>
  <si>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</si>
  <si>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</si>
  <si>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</si>
  <si>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</si>
  <si>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</si>
  <si>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</si>
  <si>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</si>
  <si>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</si>
  <si>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</si>
  <si>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</si>
  <si>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</si>
  <si>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</si>
  <si>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</si>
  <si>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</si>
  <si>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</si>
  <si>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</si>
  <si>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</si>
  <si>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</si>
  <si>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</si>
  <si>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</si>
  <si>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</si>
  <si>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</si>
  <si>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</si>
  <si>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</si>
  <si>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</si>
  <si>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</si>
  <si>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</si>
  <si>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</si>
  <si>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</si>
  <si>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</si>
  <si>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</si>
  <si>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</si>
  <si>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</si>
  <si>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</si>
  <si>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</si>
  <si>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</si>
  <si>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</si>
  <si>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</si>
  <si>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</si>
  <si>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</si>
  <si>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</si>
  <si>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</si>
  <si>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</si>
  <si>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</si>
  <si>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</si>
  <si>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</si>
  <si>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</si>
  <si>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</si>
  <si>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</si>
  <si>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</si>
  <si>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</si>
  <si>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</si>
  <si>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</si>
  <si>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</si>
  <si>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</si>
  <si>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</si>
  <si>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</si>
  <si>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</si>
  <si>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</si>
  <si>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</si>
  <si>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</si>
  <si>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</si>
  <si>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</si>
  <si>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</si>
  <si>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</si>
  <si>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</si>
  <si>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</si>
  <si>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</si>
  <si>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</si>
  <si>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</si>
  <si>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</si>
  <si>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</si>
  <si>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</si>
  <si>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</si>
  <si>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</si>
  <si>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</si>
  <si>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</si>
  <si>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</si>
  <si>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</si>
  <si>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</si>
  <si>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</si>
  <si>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</si>
  <si>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</si>
  <si>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</si>
  <si>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</si>
  <si>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</si>
  <si>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</si>
  <si>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</si>
  <si>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</si>
  <si>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</si>
  <si>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</si>
  <si>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</si>
  <si>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</si>
  <si>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</si>
  <si>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</si>
  <si>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</si>
  <si>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</si>
  <si>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</si>
  <si>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</si>
  <si>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</si>
  <si>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</si>
  <si>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</si>
  <si>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</si>
  <si>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</si>
  <si>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</si>
  <si>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</si>
  <si>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</si>
  <si>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</si>
  <si>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</si>
  <si>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</si>
  <si>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</si>
  <si>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</si>
  <si>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</si>
  <si>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</si>
  <si>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</si>
  <si>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</si>
  <si>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</si>
  <si>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</si>
  <si>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</si>
  <si>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</si>
  <si>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</si>
  <si>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</si>
  <si>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</si>
  <si>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</si>
  <si>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</si>
  <si>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</si>
  <si>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</si>
  <si>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</si>
  <si>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</si>
  <si>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</si>
  <si>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</si>
  <si>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</si>
  <si>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</si>
  <si>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</si>
  <si>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</si>
  <si>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</si>
  <si>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</si>
  <si>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</si>
  <si>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</si>
  <si>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</si>
  <si>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</si>
  <si>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</si>
  <si>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</si>
  <si>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</si>
  <si>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</si>
  <si>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</si>
  <si>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</si>
  <si>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</si>
  <si>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</si>
  <si>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</si>
  <si>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</si>
  <si>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</si>
  <si>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</si>
  <si>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</si>
  <si>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</si>
  <si>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</si>
  <si>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</si>
  <si>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</si>
  <si>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</si>
  <si>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</si>
  <si>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</si>
  <si>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</si>
  <si>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</si>
  <si>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</si>
  <si>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</si>
  <si>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</si>
  <si>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</si>
  <si>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</si>
  <si>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</si>
  <si>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</si>
  <si>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</si>
  <si>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</si>
  <si>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</si>
  <si>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</si>
  <si>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</si>
  <si>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</si>
  <si>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</si>
  <si>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</si>
  <si>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</si>
  <si>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</si>
  <si>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</si>
  <si>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</si>
  <si>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</si>
  <si>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</si>
  <si>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</si>
  <si>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</si>
  <si>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</si>
  <si>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</si>
  <si>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</si>
  <si>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</si>
  <si>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</si>
  <si>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</si>
  <si>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</si>
  <si>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</si>
  <si>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</si>
  <si>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</si>
  <si>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</si>
  <si>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</si>
  <si>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</si>
  <si>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</si>
  <si>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</si>
  <si>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</si>
  <si>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</si>
  <si>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</si>
  <si>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</si>
  <si>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</si>
  <si>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</si>
  <si>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</si>
  <si>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</si>
  <si>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</si>
  <si>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</si>
  <si>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</si>
  <si>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</si>
  <si>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</si>
  <si>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</si>
  <si>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</si>
  <si>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</si>
  <si>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</si>
  <si>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</si>
  <si>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</si>
  <si>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</si>
  <si>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</si>
  <si>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</si>
  <si>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</si>
  <si>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</si>
  <si>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</si>
  <si>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</si>
  <si>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</si>
  <si>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</si>
  <si>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</si>
  <si>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</si>
  <si>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</si>
  <si>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</si>
  <si>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</si>
  <si>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</si>
  <si>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</si>
  <si>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</si>
  <si>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</si>
  <si>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</si>
  <si>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</si>
  <si>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</si>
  <si>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</si>
  <si>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</si>
  <si>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</si>
  <si>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</si>
  <si>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</si>
  <si>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</si>
  <si>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</si>
  <si>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</si>
  <si>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</si>
  <si>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</si>
  <si>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</si>
  <si>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</si>
  <si>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</si>
  <si>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</si>
  <si>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</si>
  <si>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</si>
  <si>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</si>
  <si>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</si>
  <si>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</si>
  <si>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</si>
  <si>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</si>
  <si>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</si>
  <si>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</si>
  <si>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</si>
  <si>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</si>
  <si>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</si>
  <si>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</si>
  <si>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</si>
  <si>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</si>
  <si>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</si>
  <si>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</si>
  <si>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</si>
  <si>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</si>
  <si>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</si>
  <si>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</si>
  <si>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</si>
  <si>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</si>
  <si>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</si>
  <si>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</si>
  <si>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</si>
  <si>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Energie- und Wasserversorgung Hamm GmbH</t>
  </si>
  <si>
    <t>9870039300007</t>
  </si>
  <si>
    <t>Südring 1 - 3</t>
  </si>
  <si>
    <t>Hamm</t>
  </si>
  <si>
    <t>Energiedatenmanagement</t>
  </si>
  <si>
    <t>edm@ewv-hamm-netz.de</t>
  </si>
  <si>
    <t>NCLN007003930000</t>
  </si>
  <si>
    <t>DE_GKO03</t>
  </si>
  <si>
    <t>DE_GHA03</t>
  </si>
  <si>
    <t>Ahlen/Westfalen</t>
  </si>
  <si>
    <t>Uni Dortmund</t>
  </si>
  <si>
    <t>02381 / 274 - 3315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</si>
</sst>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655</v>
      </c>
    </row>
    <row r="8" spans="2:7" s="8" customFormat="1">
      <c r="B8" s="8" t="s">
        <v>658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656</v>
      </c>
    </row>
    <row r="12" spans="2:7" s="8" customFormat="1">
      <c r="B12" s="8" t="s">
        <v>498</v>
      </c>
    </row>
    <row r="13" spans="2:7" s="8" customFormat="1">
      <c r="B13" s="8" t="s">
        <v>657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42248</v>
      </c>
      <c r="E29" s="8"/>
      <c r="F29" s="8"/>
      <c r="G29" s="8"/>
      <c r="H29" s="8"/>
    </row>
    <row r="30" spans="2:12">
      <c r="B30" s="21" t="s">
        <v>348</v>
      </c>
      <c r="C30" s="327" t="s">
        <v>648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Normal="10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652</v>
      </c>
      <c r="D4" s="27">
        <v>42307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651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659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485</v>
      </c>
      <c r="D11" s="331" t="s">
        <v>660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661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>
        <v>59065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663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670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460</v>
      </c>
      <c r="D27" s="42" t="s">
        <v>396</v>
      </c>
      <c r="E27" s="39"/>
      <c r="F27" s="11"/>
    </row>
    <row r="28" spans="1:15">
      <c r="B28" s="15"/>
      <c r="C28" s="65" t="s">
        <v>500</v>
      </c>
      <c r="D28" s="48" t="str">
        <f>IF(D27&lt;&gt;C28,VLOOKUP(D27,$C$29:$D$48,2,FALSE),C28)</f>
        <v>Energie- und Wasserversorgung Hamm GmbH</v>
      </c>
      <c r="E28" s="38"/>
      <c r="F28" s="11"/>
      <c r="G28" s="2"/>
    </row>
    <row r="29" spans="1:15">
      <c r="B29" s="15"/>
      <c r="C29" s="22" t="s">
        <v>396</v>
      </c>
      <c r="D29" s="45" t="s">
        <v>659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6" priority="2">
      <formula>IF(CELL("Zeile",D29)&lt;$D$25+CELL("Zeile",$D$29),1,0)</formula>
    </cfRule>
  </conditionalFormatting>
  <conditionalFormatting sqref="D30:D48">
    <cfRule type="expression" dxfId="65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abSelected="1" zoomScale="80" zoomScaleNormal="80" workbookViewId="0">
      <selection activeCell="D13" sqref="D1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Energie- und Wasserversorgung Hamm GmbH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Energie- und Wasserversorgung Hamm GmbH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9870039300007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1" t="s">
        <v>257</v>
      </c>
      <c r="I11" s="271" t="s">
        <v>260</v>
      </c>
      <c r="J11" s="271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613</v>
      </c>
      <c r="D13" s="33" t="s">
        <v>615</v>
      </c>
      <c r="E13" s="15"/>
      <c r="H13" s="271" t="s">
        <v>614</v>
      </c>
      <c r="I13" s="271" t="s">
        <v>615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431</v>
      </c>
      <c r="D15" s="42" t="s">
        <v>665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429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85</v>
      </c>
      <c r="C18" s="31" t="s">
        <v>369</v>
      </c>
      <c r="D18" s="49" t="s">
        <v>136</v>
      </c>
      <c r="E18" s="15"/>
      <c r="H18" s="269" t="s">
        <v>258</v>
      </c>
      <c r="I18" s="269" t="s">
        <v>136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572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86</v>
      </c>
      <c r="C22" s="8" t="s">
        <v>611</v>
      </c>
      <c r="D22" s="49" t="s">
        <v>607</v>
      </c>
      <c r="E22" s="15"/>
      <c r="H22" s="267" t="s">
        <v>607</v>
      </c>
      <c r="I22" s="267" t="s">
        <v>608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609</v>
      </c>
      <c r="E23" s="15"/>
      <c r="H23" s="267" t="s">
        <v>610</v>
      </c>
      <c r="I23" s="8" t="s">
        <v>606</v>
      </c>
      <c r="J23" s="8"/>
      <c r="K23" s="8"/>
      <c r="L23" s="26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67" t="s">
        <v>609</v>
      </c>
      <c r="I24" s="267" t="s">
        <v>616</v>
      </c>
      <c r="J24" s="8"/>
      <c r="K24" s="8"/>
      <c r="L24" s="270" t="s">
        <v>617</v>
      </c>
      <c r="M24" s="270" t="s">
        <v>619</v>
      </c>
      <c r="N24" s="270" t="s">
        <v>618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575</v>
      </c>
      <c r="D26" s="42" t="s">
        <v>137</v>
      </c>
      <c r="E26" s="15"/>
      <c r="H26" s="269" t="s">
        <v>135</v>
      </c>
      <c r="I26" s="269" t="s">
        <v>137</v>
      </c>
      <c r="J26" s="267"/>
      <c r="K26" s="267"/>
      <c r="L26" s="268"/>
    </row>
    <row r="27" spans="2:16" ht="15" customHeight="1">
      <c r="B27" s="7"/>
      <c r="C27" s="6" t="s">
        <v>620</v>
      </c>
      <c r="D27" s="42" t="s">
        <v>621</v>
      </c>
      <c r="E27" s="15"/>
      <c r="H27" s="297" t="s">
        <v>621</v>
      </c>
      <c r="I27" s="269" t="s">
        <v>622</v>
      </c>
      <c r="J27" s="269" t="s">
        <v>623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624</v>
      </c>
      <c r="I28" s="270" t="s">
        <v>625</v>
      </c>
      <c r="J28" s="270" t="s">
        <v>626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627</v>
      </c>
      <c r="I29" s="270" t="s">
        <v>628</v>
      </c>
      <c r="J29" s="270" t="s">
        <v>629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574</v>
      </c>
      <c r="D31" s="42" t="s">
        <v>137</v>
      </c>
      <c r="E31" s="15"/>
      <c r="H31" s="269" t="s">
        <v>135</v>
      </c>
      <c r="I31" s="269" t="s">
        <v>137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630</v>
      </c>
      <c r="I32" s="270" t="s">
        <v>631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632</v>
      </c>
      <c r="I33" s="267" t="s">
        <v>627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546</v>
      </c>
      <c r="C35" s="24" t="s">
        <v>495</v>
      </c>
      <c r="D35" s="42">
        <v>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547</v>
      </c>
      <c r="C37" s="5" t="s">
        <v>366</v>
      </c>
      <c r="D37" s="34">
        <v>1500000</v>
      </c>
      <c r="E37" s="15" t="s">
        <v>504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548</v>
      </c>
      <c r="C40" s="5" t="s">
        <v>367</v>
      </c>
      <c r="D40" s="36">
        <v>500</v>
      </c>
      <c r="E40" s="15" t="s">
        <v>538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537</v>
      </c>
    </row>
    <row r="44" spans="2:39" ht="18" customHeight="1">
      <c r="C44" s="3" t="s">
        <v>539</v>
      </c>
    </row>
    <row r="45" spans="2:39" ht="18" customHeight="1">
      <c r="C45" s="3"/>
    </row>
    <row r="46" spans="2:39" ht="15" customHeight="1">
      <c r="B46" s="22" t="s">
        <v>549</v>
      </c>
      <c r="C46" s="60" t="s">
        <v>573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1" t="s">
        <v>659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sheetProtection sheet="1" objects="1" scenarios="1"/>
  <conditionalFormatting sqref="D15">
    <cfRule type="expression" dxfId="64" priority="22">
      <formula>IF($D$11="Gaspool",1,0)</formula>
    </cfRule>
  </conditionalFormatting>
  <conditionalFormatting sqref="D16">
    <cfRule type="expression" dxfId="63" priority="19">
      <formula>IF($D$11="NCG",1,0)</formula>
    </cfRule>
  </conditionalFormatting>
  <conditionalFormatting sqref="D49:D62">
    <cfRule type="expression" dxfId="62" priority="18">
      <formula>IF(CELL("Zeile",D49)&lt;$D$46+CELL("Zeile",$D$48),1,0)</formula>
    </cfRule>
  </conditionalFormatting>
  <conditionalFormatting sqref="D49:D62">
    <cfRule type="expression" dxfId="61" priority="17">
      <formula>IF(CELL(D49)&lt;$D$36+27,1,0)</formula>
    </cfRule>
  </conditionalFormatting>
  <conditionalFormatting sqref="D23">
    <cfRule type="expression" dxfId="60" priority="16">
      <formula>IF($D$22=$H$22,1,0)</formula>
    </cfRule>
  </conditionalFormatting>
  <conditionalFormatting sqref="D31">
    <cfRule type="expression" dxfId="59" priority="5">
      <formula>IF($D$18="synthetisch",1,0)</formula>
    </cfRule>
  </conditionalFormatting>
  <conditionalFormatting sqref="D28">
    <cfRule type="expression" dxfId="58" priority="3">
      <formula>IF(AND($D$27=$I$27,$D$26=$H$26),1,0)</formula>
    </cfRule>
  </conditionalFormatting>
  <conditionalFormatting sqref="D26:D28">
    <cfRule type="expression" dxfId="57" priority="6">
      <formula>IF($D$18="analytisch",1,0)</formula>
    </cfRule>
  </conditionalFormatting>
  <conditionalFormatting sqref="D27">
    <cfRule type="expression" dxfId="56" priority="4">
      <formula>IF($D$26="nein",1)</formula>
    </cfRule>
  </conditionalFormatting>
  <conditionalFormatting sqref="D35">
    <cfRule type="expression" dxfId="55" priority="1">
      <formula>IF($D$18="synthetisch",1,0)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G22" sqref="G22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541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Netzbetreiber!D9</f>
        <v>Energie- und Wasserversorgung Hamm GmbH</v>
      </c>
      <c r="F4" s="330"/>
      <c r="G4" s="330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Energie- und Wasserversorgung Hamm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Netzbetreiber!D11</f>
        <v>9870039300007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134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520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1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 t="str">
        <f>INDEX('SLP-Verfahren'!D48:D62,'SLP-Temp-Gebiet #01'!F10)</f>
        <v>Energie- und Wasserversorgung Hamm GmbH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545</v>
      </c>
      <c r="G13" s="129" t="s">
        <v>543</v>
      </c>
      <c r="H13" s="261" t="s">
        <v>560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86</v>
      </c>
      <c r="G14" s="263" t="s">
        <v>569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561</v>
      </c>
      <c r="S14" s="207" t="s">
        <v>562</v>
      </c>
      <c r="T14" s="207" t="s">
        <v>563</v>
      </c>
      <c r="U14" s="207" t="s">
        <v>564</v>
      </c>
      <c r="V14" s="207" t="s">
        <v>544</v>
      </c>
      <c r="W14" s="207" t="s">
        <v>565</v>
      </c>
      <c r="X14" s="207" t="s">
        <v>566</v>
      </c>
      <c r="Y14" s="207" t="s">
        <v>567</v>
      </c>
      <c r="Z14" s="207" t="s">
        <v>568</v>
      </c>
      <c r="AA14" s="207" t="s">
        <v>569</v>
      </c>
      <c r="AB14" s="207" t="s">
        <v>570</v>
      </c>
      <c r="AC14" s="207" t="s">
        <v>571</v>
      </c>
    </row>
    <row r="15" spans="2:56" ht="19.5" customHeight="1">
      <c r="B15" s="129"/>
      <c r="C15" s="343" t="s">
        <v>388</v>
      </c>
      <c r="D15" s="343"/>
      <c r="E15" s="89" t="s">
        <v>450</v>
      </c>
      <c r="F15" s="262" t="s">
        <v>72</v>
      </c>
      <c r="G15" s="263" t="s">
        <v>563</v>
      </c>
      <c r="H15" s="51">
        <v>0</v>
      </c>
      <c r="I15" s="57"/>
      <c r="J15" s="129"/>
      <c r="K15" s="129"/>
      <c r="L15" s="129"/>
      <c r="M15" s="129"/>
      <c r="N15" s="129"/>
      <c r="O15" s="160" t="s">
        <v>501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371</v>
      </c>
      <c r="AH15" s="260" t="s">
        <v>493</v>
      </c>
      <c r="AI15" s="260" t="s">
        <v>546</v>
      </c>
      <c r="AJ15" s="260" t="s">
        <v>547</v>
      </c>
      <c r="AK15" s="260" t="s">
        <v>548</v>
      </c>
      <c r="AL15" s="260" t="s">
        <v>549</v>
      </c>
      <c r="AM15" s="260" t="s">
        <v>550</v>
      </c>
      <c r="AN15" s="260" t="s">
        <v>551</v>
      </c>
      <c r="AO15" s="260" t="s">
        <v>552</v>
      </c>
      <c r="AP15" s="260" t="s">
        <v>553</v>
      </c>
      <c r="AQ15" s="260" t="s">
        <v>554</v>
      </c>
      <c r="AR15" s="260" t="s">
        <v>555</v>
      </c>
      <c r="AS15" s="260" t="s">
        <v>556</v>
      </c>
      <c r="AT15" s="260" t="s">
        <v>557</v>
      </c>
      <c r="AU15" s="260" t="s">
        <v>558</v>
      </c>
      <c r="AV15" s="260" t="s">
        <v>559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515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521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516</v>
      </c>
      <c r="D20" s="178" t="s">
        <v>511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523</v>
      </c>
      <c r="D21" s="152" t="s">
        <v>513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534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5" t="s">
        <v>501</v>
      </c>
      <c r="F23" s="155" t="s">
        <v>501</v>
      </c>
      <c r="G23" s="155" t="s">
        <v>140</v>
      </c>
      <c r="H23" s="155" t="s">
        <v>140</v>
      </c>
      <c r="I23" s="155" t="s">
        <v>140</v>
      </c>
      <c r="J23" s="155" t="s">
        <v>140</v>
      </c>
      <c r="K23" s="155" t="s">
        <v>140</v>
      </c>
      <c r="L23" s="155" t="s">
        <v>140</v>
      </c>
      <c r="M23" s="155" t="s">
        <v>140</v>
      </c>
      <c r="N23" s="155" t="s">
        <v>140</v>
      </c>
      <c r="O23" s="183" t="s">
        <v>143</v>
      </c>
      <c r="Q23" s="209"/>
      <c r="R23" s="67" t="s">
        <v>140</v>
      </c>
      <c r="S23" s="67" t="s">
        <v>501</v>
      </c>
      <c r="T23" s="288" t="str">
        <f>O15</f>
        <v>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518</v>
      </c>
      <c r="D24" s="186"/>
      <c r="E24" s="155" t="s">
        <v>668</v>
      </c>
      <c r="F24" s="155" t="s">
        <v>669</v>
      </c>
      <c r="G24" s="155"/>
      <c r="H24" s="155"/>
      <c r="I24" s="155"/>
      <c r="J24" s="155"/>
      <c r="K24" s="155"/>
      <c r="L24" s="155"/>
      <c r="M24" s="155"/>
      <c r="N24" s="155"/>
      <c r="O24" s="183" t="s">
        <v>519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512</v>
      </c>
      <c r="D25" s="186"/>
      <c r="E25" s="159">
        <v>103121</v>
      </c>
      <c r="F25" s="159">
        <v>104170</v>
      </c>
      <c r="G25" s="159"/>
      <c r="H25" s="159"/>
      <c r="I25" s="159"/>
      <c r="J25" s="159"/>
      <c r="K25" s="159"/>
      <c r="L25" s="159"/>
      <c r="M25" s="159"/>
      <c r="N25" s="159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3" t="s">
        <v>143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517</v>
      </c>
      <c r="D28" s="129"/>
      <c r="E28" s="129"/>
      <c r="F28" s="49">
        <v>1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524</v>
      </c>
      <c r="D31" s="184" t="s">
        <v>255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530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351</v>
      </c>
      <c r="F33" s="155" t="s">
        <v>3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143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452</v>
      </c>
      <c r="D34" s="152" t="s">
        <v>451</v>
      </c>
      <c r="E34" s="155" t="s">
        <v>510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143</v>
      </c>
      <c r="Q34" s="209"/>
      <c r="R34" s="67" t="s">
        <v>509</v>
      </c>
      <c r="S34" s="67" t="s">
        <v>510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143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535</v>
      </c>
      <c r="E36" s="161" t="s">
        <v>454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143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271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528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529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522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526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527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532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533</v>
      </c>
      <c r="D46" s="199" t="s">
        <v>531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531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576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540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516</v>
      </c>
      <c r="D54" s="178" t="s">
        <v>511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523</v>
      </c>
      <c r="D55" s="152" t="s">
        <v>513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534</v>
      </c>
      <c r="D56" s="184">
        <f>SUMPRODUCT(E56:N56,E53:N53)</f>
        <v>2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5" t="str">
        <f>E23</f>
        <v>MeteoGroup</v>
      </c>
      <c r="F57" s="155" t="str">
        <f t="shared" ref="F57:N57" si="7">F23</f>
        <v>MeteoGroup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518</v>
      </c>
      <c r="D58" s="186"/>
      <c r="E58" s="155" t="str">
        <f>E24</f>
        <v>Ahlen/Westfalen</v>
      </c>
      <c r="F58" s="155" t="str">
        <f t="shared" ref="F58:N58" si="8">F24</f>
        <v>Uni Dortmund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519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512</v>
      </c>
      <c r="D59" s="186"/>
      <c r="E59" s="159">
        <f>E25</f>
        <v>103121</v>
      </c>
      <c r="F59" s="159">
        <f t="shared" ref="F59:N59" si="9">F25</f>
        <v>104170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517</v>
      </c>
      <c r="D62" s="129"/>
      <c r="E62" s="129"/>
      <c r="F62" s="156">
        <f>F28</f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141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524</v>
      </c>
      <c r="D65" s="184" t="s">
        <v>255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530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146</v>
      </c>
    </row>
    <row r="67" spans="2:15">
      <c r="B67" s="181"/>
      <c r="C67" s="185" t="s">
        <v>362</v>
      </c>
      <c r="D67" s="152" t="s">
        <v>361</v>
      </c>
      <c r="E67" s="155" t="str">
        <f>E33</f>
        <v>D-2</v>
      </c>
      <c r="F67" s="155" t="str">
        <f t="shared" ref="F67:N67" si="14">F33</f>
        <v>D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143</v>
      </c>
    </row>
    <row r="68" spans="2:15">
      <c r="B68" s="181"/>
      <c r="C68" s="185" t="s">
        <v>452</v>
      </c>
      <c r="D68" s="152" t="s">
        <v>451</v>
      </c>
      <c r="E68" s="158" t="str">
        <f>E34</f>
        <v>Kalendertag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143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143</v>
      </c>
    </row>
    <row r="70" spans="2:15">
      <c r="B70" s="181"/>
      <c r="C70" s="190" t="s">
        <v>444</v>
      </c>
      <c r="D70" s="118" t="s">
        <v>535</v>
      </c>
      <c r="E70" s="162" t="s">
        <v>454</v>
      </c>
      <c r="F70" s="162" t="s">
        <v>454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143</v>
      </c>
    </row>
    <row r="71" spans="2:15"/>
    <row r="72" spans="2:15" ht="15.75" customHeight="1">
      <c r="C72" s="344" t="s">
        <v>577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3 E25:N25 E24 G24:N24">
    <cfRule type="expression" dxfId="54" priority="30">
      <formula>IF(E$20&lt;=$F$18,1,0)</formula>
    </cfRule>
  </conditionalFormatting>
  <conditionalFormatting sqref="E32:N36">
    <cfRule type="expression" dxfId="53" priority="29">
      <formula>IF(E$30&lt;=$F$28,1,0)</formula>
    </cfRule>
  </conditionalFormatting>
  <conditionalFormatting sqref="E26:F26">
    <cfRule type="expression" dxfId="52" priority="28">
      <formula>IF(E$20&lt;=$F$18,1,0)</formula>
    </cfRule>
  </conditionalFormatting>
  <conditionalFormatting sqref="E26:N26">
    <cfRule type="expression" dxfId="51" priority="27">
      <formula>IF(E$20&lt;=$F$18,1,0)</formula>
    </cfRule>
  </conditionalFormatting>
  <conditionalFormatting sqref="E56:N59">
    <cfRule type="expression" dxfId="50" priority="24">
      <formula>IF(E$54&lt;=$F$52,1,0)</formula>
    </cfRule>
  </conditionalFormatting>
  <conditionalFormatting sqref="E60:N60">
    <cfRule type="expression" dxfId="49" priority="23">
      <formula>IF(E$54&lt;=$F$52,1,0)</formula>
    </cfRule>
  </conditionalFormatting>
  <conditionalFormatting sqref="E66:N68">
    <cfRule type="expression" dxfId="48" priority="17">
      <formula>IF(E$64&lt;=$F$62,1,0)</formula>
    </cfRule>
  </conditionalFormatting>
  <conditionalFormatting sqref="E65:N68 E70:N70">
    <cfRule type="expression" dxfId="47" priority="15">
      <formula>IF(E$64&gt;$F$62,1,0)</formula>
    </cfRule>
  </conditionalFormatting>
  <conditionalFormatting sqref="E56:N60">
    <cfRule type="expression" dxfId="46" priority="14">
      <formula>IF(E$54&gt;$F$52,1,0)</formula>
    </cfRule>
  </conditionalFormatting>
  <conditionalFormatting sqref="E21:N23 E25:N26 E24 G24:N24">
    <cfRule type="expression" dxfId="45" priority="13">
      <formula>IF(E$20&gt;$F$18,1,0)</formula>
    </cfRule>
  </conditionalFormatting>
  <conditionalFormatting sqref="E32:N36">
    <cfRule type="expression" dxfId="44" priority="12">
      <formula>IF(E$30&gt;$F$28,1,0)</formula>
    </cfRule>
  </conditionalFormatting>
  <conditionalFormatting sqref="H11 H8:H9">
    <cfRule type="expression" dxfId="43" priority="11">
      <formula>IF($F$9=1,1,0)</formula>
    </cfRule>
  </conditionalFormatting>
  <conditionalFormatting sqref="E55:N55">
    <cfRule type="expression" dxfId="42" priority="10">
      <formula>IF(E$54&gt;$F$52,1,0)</formula>
    </cfRule>
  </conditionalFormatting>
  <conditionalFormatting sqref="E31:N31">
    <cfRule type="expression" dxfId="41" priority="9">
      <formula>IF(E$30&gt;$F$28,1,0)</formula>
    </cfRule>
  </conditionalFormatting>
  <conditionalFormatting sqref="E70:N70">
    <cfRule type="expression" dxfId="40" priority="8">
      <formula>IF(E$64&lt;=$F$62,1,0)</formula>
    </cfRule>
  </conditionalFormatting>
  <conditionalFormatting sqref="H10">
    <cfRule type="expression" dxfId="39" priority="7">
      <formula>IF($F$9=1,1,0)</formula>
    </cfRule>
  </conditionalFormatting>
  <conditionalFormatting sqref="E69:N69">
    <cfRule type="expression" dxfId="38" priority="4">
      <formula>IF(E$64&lt;=$F$62,1,0)</formula>
    </cfRule>
  </conditionalFormatting>
  <conditionalFormatting sqref="E69:N69">
    <cfRule type="expression" dxfId="37" priority="3">
      <formula>IF(E$64&gt;$F$62,1,0)</formula>
    </cfRule>
  </conditionalFormatting>
  <conditionalFormatting sqref="F24">
    <cfRule type="expression" dxfId="36" priority="2">
      <formula>IF(F$20&lt;=$F$18,1,0)</formula>
    </cfRule>
  </conditionalFormatting>
  <conditionalFormatting sqref="F24">
    <cfRule type="expression" dxfId="35" priority="1">
      <formula>IF(F$20&gt;$F$18,1,0)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F36:N36 F26:N26 E56:N60 I22:N22 F52 F62 G24:N24 G70:N70 F32:N32 E69:N69 G25:N25 F34:N34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541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Netzbetreiber!$D$9</f>
        <v>Energie- und Wasserversorgung Hamm GmbH</v>
      </c>
      <c r="F4" s="1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Netzbetreiber!$D$28</f>
        <v>Energie- und Wasserversorgung Hamm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Netzbetreiber!$D$11</f>
        <v>9870039300007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134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520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2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545</v>
      </c>
      <c r="G13" s="129" t="s">
        <v>543</v>
      </c>
      <c r="H13" s="261" t="s">
        <v>560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86</v>
      </c>
      <c r="G14" s="263" t="s">
        <v>569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561</v>
      </c>
      <c r="S14" s="207" t="s">
        <v>562</v>
      </c>
      <c r="T14" s="207" t="s">
        <v>563</v>
      </c>
      <c r="U14" s="207" t="s">
        <v>564</v>
      </c>
      <c r="V14" s="207" t="s">
        <v>544</v>
      </c>
      <c r="W14" s="207" t="s">
        <v>565</v>
      </c>
      <c r="X14" s="207" t="s">
        <v>566</v>
      </c>
      <c r="Y14" s="207" t="s">
        <v>567</v>
      </c>
      <c r="Z14" s="207" t="s">
        <v>568</v>
      </c>
      <c r="AA14" s="207" t="s">
        <v>569</v>
      </c>
      <c r="AB14" s="207" t="s">
        <v>570</v>
      </c>
      <c r="AC14" s="207" t="s">
        <v>571</v>
      </c>
    </row>
    <row r="15" spans="2:56" ht="19.5" customHeight="1">
      <c r="B15" s="129"/>
      <c r="C15" s="343" t="s">
        <v>388</v>
      </c>
      <c r="D15" s="343"/>
      <c r="E15" s="89" t="s">
        <v>450</v>
      </c>
      <c r="F15" s="262" t="s">
        <v>72</v>
      </c>
      <c r="G15" s="263" t="s">
        <v>563</v>
      </c>
      <c r="H15" s="51">
        <v>0</v>
      </c>
      <c r="I15" s="57"/>
      <c r="J15" s="129"/>
      <c r="K15" s="129"/>
      <c r="L15" s="129"/>
      <c r="M15" s="129"/>
      <c r="N15" s="129"/>
      <c r="O15" s="160" t="s">
        <v>525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371</v>
      </c>
      <c r="AH15" s="260" t="s">
        <v>493</v>
      </c>
      <c r="AI15" s="260" t="s">
        <v>546</v>
      </c>
      <c r="AJ15" s="260" t="s">
        <v>547</v>
      </c>
      <c r="AK15" s="260" t="s">
        <v>548</v>
      </c>
      <c r="AL15" s="260" t="s">
        <v>549</v>
      </c>
      <c r="AM15" s="260" t="s">
        <v>550</v>
      </c>
      <c r="AN15" s="260" t="s">
        <v>551</v>
      </c>
      <c r="AO15" s="260" t="s">
        <v>552</v>
      </c>
      <c r="AP15" s="260" t="s">
        <v>553</v>
      </c>
      <c r="AQ15" s="260" t="s">
        <v>554</v>
      </c>
      <c r="AR15" s="260" t="s">
        <v>555</v>
      </c>
      <c r="AS15" s="260" t="s">
        <v>556</v>
      </c>
      <c r="AT15" s="260" t="s">
        <v>557</v>
      </c>
      <c r="AU15" s="260" t="s">
        <v>558</v>
      </c>
      <c r="AV15" s="260" t="s">
        <v>559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515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521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516</v>
      </c>
      <c r="D20" s="178" t="s">
        <v>511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523</v>
      </c>
      <c r="D21" s="152" t="s">
        <v>513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534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5" t="s">
        <v>140</v>
      </c>
      <c r="F23" s="155" t="s">
        <v>140</v>
      </c>
      <c r="G23" s="155" t="s">
        <v>140</v>
      </c>
      <c r="H23" s="155" t="s">
        <v>140</v>
      </c>
      <c r="I23" s="155" t="s">
        <v>140</v>
      </c>
      <c r="J23" s="155" t="s">
        <v>140</v>
      </c>
      <c r="K23" s="155" t="s">
        <v>140</v>
      </c>
      <c r="L23" s="155" t="s">
        <v>140</v>
      </c>
      <c r="M23" s="155" t="s">
        <v>140</v>
      </c>
      <c r="N23" s="155" t="s">
        <v>140</v>
      </c>
      <c r="O23" s="183" t="s">
        <v>143</v>
      </c>
      <c r="Q23" s="209"/>
      <c r="R23" s="67" t="s">
        <v>140</v>
      </c>
      <c r="S23" s="67" t="s">
        <v>501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518</v>
      </c>
      <c r="D24" s="186"/>
      <c r="E24" s="155" t="s">
        <v>578</v>
      </c>
      <c r="F24" s="155" t="s">
        <v>579</v>
      </c>
      <c r="G24" s="155"/>
      <c r="H24" s="155"/>
      <c r="I24" s="155"/>
      <c r="J24" s="155"/>
      <c r="K24" s="155"/>
      <c r="L24" s="155"/>
      <c r="M24" s="155"/>
      <c r="N24" s="155"/>
      <c r="O24" s="183" t="s">
        <v>519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512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3" t="s">
        <v>143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517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524</v>
      </c>
      <c r="D31" s="184" t="s">
        <v>255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530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143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452</v>
      </c>
      <c r="D34" s="152" t="s">
        <v>451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143</v>
      </c>
      <c r="Q34" s="209"/>
      <c r="R34" s="67" t="s">
        <v>509</v>
      </c>
      <c r="S34" s="67" t="s">
        <v>510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143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535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143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271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528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529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522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526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527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532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533</v>
      </c>
      <c r="D46" s="199" t="s">
        <v>531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531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576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540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516</v>
      </c>
      <c r="D54" s="178" t="s">
        <v>511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523</v>
      </c>
      <c r="D55" s="152" t="s">
        <v>513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534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518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519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512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517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141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524</v>
      </c>
      <c r="D65" s="184" t="s">
        <v>255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530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146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143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143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143</v>
      </c>
    </row>
    <row r="70" spans="2:15">
      <c r="B70" s="181"/>
      <c r="C70" s="190" t="s">
        <v>444</v>
      </c>
      <c r="D70" s="118" t="s">
        <v>535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143</v>
      </c>
    </row>
    <row r="71" spans="2:15"/>
    <row r="72" spans="2:15" ht="15.75" customHeight="1">
      <c r="C72" s="344" t="s">
        <v>577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F53" sqref="F53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466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Energie- und Wasserversorgung Hamm GmbH</v>
      </c>
      <c r="E5" s="129"/>
      <c r="J5" s="88" t="s">
        <v>497</v>
      </c>
      <c r="K5" s="130" t="s">
        <v>499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Energie- und Wasserversorgung Hamm GmbH</v>
      </c>
      <c r="E6" s="129"/>
      <c r="F6" s="129"/>
      <c r="K6" s="130" t="s">
        <v>506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487</v>
      </c>
      <c r="D7" s="54" t="str">
        <f>Netzbetreiber!$D$11</f>
        <v>9870039300007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134</v>
      </c>
      <c r="D8" s="52">
        <f>Netzbetreiber!$D$6</f>
        <v>42278</v>
      </c>
      <c r="E8" s="129"/>
      <c r="F8" s="129"/>
      <c r="H8" s="127" t="s">
        <v>495</v>
      </c>
      <c r="J8" s="131">
        <f>COUNTA(D12:D100)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494</v>
      </c>
      <c r="D10" s="133" t="s">
        <v>148</v>
      </c>
      <c r="E10" s="272" t="s">
        <v>508</v>
      </c>
      <c r="F10" s="134" t="s">
        <v>149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633</v>
      </c>
      <c r="M10" s="149" t="s">
        <v>642</v>
      </c>
      <c r="N10" s="150" t="s">
        <v>643</v>
      </c>
      <c r="O10" s="150" t="s">
        <v>644</v>
      </c>
      <c r="P10" s="151" t="s">
        <v>645</v>
      </c>
      <c r="Q10" s="145" t="s">
        <v>634</v>
      </c>
      <c r="R10" s="135" t="s">
        <v>635</v>
      </c>
      <c r="S10" s="136" t="s">
        <v>636</v>
      </c>
      <c r="T10" s="136" t="s">
        <v>637</v>
      </c>
      <c r="U10" s="136" t="s">
        <v>638</v>
      </c>
      <c r="V10" s="136" t="s">
        <v>639</v>
      </c>
      <c r="W10" s="136" t="s">
        <v>640</v>
      </c>
      <c r="X10" s="137" t="s">
        <v>641</v>
      </c>
      <c r="Y10" s="294" t="s">
        <v>646</v>
      </c>
    </row>
    <row r="11" spans="2:26" ht="15.75" thickBot="1">
      <c r="B11" s="138" t="s">
        <v>496</v>
      </c>
      <c r="C11" s="139" t="s">
        <v>507</v>
      </c>
      <c r="D11" s="293" t="s">
        <v>248</v>
      </c>
      <c r="E11" s="163" t="s">
        <v>514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Energie- und Wasserversorgung Hamm GmbH</v>
      </c>
      <c r="D12" s="62" t="s">
        <v>248</v>
      </c>
      <c r="E12" s="164" t="s">
        <v>5</v>
      </c>
      <c r="F12" s="296" t="str">
        <f>VLOOKUP($E12,'BDEW-Standard'!$B$3:$M$158,F$9,0)</f>
        <v>HK3</v>
      </c>
      <c r="H12" s="273">
        <f>ROUND(VLOOKUP($E12,'BDEW-Standard'!$B$3:$M$158,H$9,0),7)</f>
        <v>0.40409319999999999</v>
      </c>
      <c r="I12" s="273">
        <f>ROUND(VLOOKUP($E12,'BDEW-Standard'!$B$3:$M$158,I$9,0),7)</f>
        <v>-24.439296800000001</v>
      </c>
      <c r="J12" s="273">
        <f>ROUND(VLOOKUP($E12,'BDEW-Standard'!$B$3:$M$158,J$9,0),7)</f>
        <v>6.5718174999999999</v>
      </c>
      <c r="K12" s="273">
        <f>ROUND(VLOOKUP($E12,'BDEW-Standard'!$B$3:$M$158,K$9,0),7)</f>
        <v>0.71077100000000004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6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Energie- und Wasserversorgung Hamm GmbH</v>
      </c>
      <c r="D13" s="62" t="s">
        <v>248</v>
      </c>
      <c r="E13" s="164" t="s">
        <v>4</v>
      </c>
      <c r="F13" s="296" t="str">
        <f>VLOOKUP($E13,'BDEW-Standard'!$B$3:$M$158,F$9,0)</f>
        <v>D13</v>
      </c>
      <c r="H13" s="273">
        <f>ROUND(VLOOKUP($E13,'BDEW-Standard'!$B$3:$M$158,H$9,0),7)</f>
        <v>3.0469694999999999</v>
      </c>
      <c r="I13" s="273">
        <f>ROUND(VLOOKUP($E13,'BDEW-Standard'!$B$3:$M$158,I$9,0),7)</f>
        <v>-37.183314099999997</v>
      </c>
      <c r="J13" s="273">
        <f>ROUND(VLOOKUP($E13,'BDEW-Standard'!$B$3:$M$158,J$9,0),7)</f>
        <v>5.6727847000000002</v>
      </c>
      <c r="K13" s="273">
        <f>ROUND(VLOOKUP($E13,'BDEW-Standard'!$B$3:$M$158,K$9,0),7)</f>
        <v>9.6193100000000004E-2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1.0075192723557669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16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Energie- und Wasserversorgung Hamm GmbH</v>
      </c>
      <c r="D14" s="62" t="s">
        <v>248</v>
      </c>
      <c r="E14" s="164" t="s">
        <v>581</v>
      </c>
      <c r="F14" s="296" t="str">
        <f>VLOOKUP($E14,'BDEW-Standard'!$B$3:$M$158,F$9,0)</f>
        <v>D23</v>
      </c>
      <c r="H14" s="273">
        <f>ROUND(VLOOKUP($E14,'BDEW-Standard'!$B$3:$M$158,H$9,0),7)</f>
        <v>2.3877617999999998</v>
      </c>
      <c r="I14" s="273">
        <f>ROUND(VLOOKUP($E14,'BDEW-Standard'!$B$3:$M$158,I$9,0),7)</f>
        <v>-34.721360500000003</v>
      </c>
      <c r="J14" s="273">
        <f>ROUND(VLOOKUP($E14,'BDEW-Standard'!$B$3:$M$158,J$9,0),7)</f>
        <v>5.8164303999999998</v>
      </c>
      <c r="K14" s="273">
        <f>ROUND(VLOOKUP($E14,'BDEW-Standard'!$B$3:$M$158,K$9,0),7)</f>
        <v>0.12081939999999999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1.0365184142102302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Energie- und Wasserversorgung Hamm GmbH</v>
      </c>
      <c r="D15" s="62" t="s">
        <v>248</v>
      </c>
      <c r="E15" s="164" t="s">
        <v>666</v>
      </c>
      <c r="F15" s="296" t="str">
        <f>VLOOKUP($E15,'BDEW-Standard'!$B$3:$M$158,F$9,0)</f>
        <v>KO3</v>
      </c>
      <c r="H15" s="273">
        <f>ROUND(VLOOKUP($E15,'BDEW-Standard'!$B$3:$M$158,H$9,0),7)</f>
        <v>2.7172288</v>
      </c>
      <c r="I15" s="273">
        <f>ROUND(VLOOKUP($E15,'BDEW-Standard'!$B$3:$M$158,I$9,0),7)</f>
        <v>-35.141256300000002</v>
      </c>
      <c r="J15" s="273">
        <f>ROUND(VLOOKUP($E15,'BDEW-Standard'!$B$3:$M$158,J$9,0),7)</f>
        <v>7.1303394999999998</v>
      </c>
      <c r="K15" s="273">
        <f>ROUND(VLOOKUP($E15,'BDEW-Standard'!$B$3:$M$158,K$9,0),7)</f>
        <v>0.14184720000000001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1.0630299199876638</v>
      </c>
      <c r="R15" s="274">
        <f>ROUND(VLOOKUP(MID($E15,4,3),'Wochentag F(WT)'!$B$7:$J$22,R$9,0),4)</f>
        <v>1.0354000000000001</v>
      </c>
      <c r="S15" s="274">
        <f>ROUND(VLOOKUP(MID($E15,4,3),'Wochentag F(WT)'!$B$7:$J$22,S$9,0),4)</f>
        <v>1.0523</v>
      </c>
      <c r="T15" s="274">
        <f>ROUND(VLOOKUP(MID($E15,4,3),'Wochentag F(WT)'!$B$7:$J$22,T$9,0),4)</f>
        <v>1.0448999999999999</v>
      </c>
      <c r="U15" s="274">
        <f>ROUND(VLOOKUP(MID($E15,4,3),'Wochentag F(WT)'!$B$7:$J$22,U$9,0),4)</f>
        <v>1.0494000000000001</v>
      </c>
      <c r="V15" s="274">
        <f>ROUND(VLOOKUP(MID($E15,4,3),'Wochentag F(WT)'!$B$7:$J$22,V$9,0),4)</f>
        <v>0.98850000000000005</v>
      </c>
      <c r="W15" s="274">
        <f>ROUND(VLOOKUP(MID($E15,4,3),'Wochentag F(WT)'!$B$7:$J$22,W$9,0),4)</f>
        <v>0.88600000000000001</v>
      </c>
      <c r="X15" s="275">
        <f t="shared" si="2"/>
        <v>0.94349999999999934</v>
      </c>
      <c r="Y15" s="292"/>
      <c r="Z15" s="210"/>
    </row>
    <row r="16" spans="2:26" s="142" customFormat="1">
      <c r="B16" s="143">
        <v>5</v>
      </c>
      <c r="C16" s="144" t="str">
        <f t="shared" si="0"/>
        <v>Energie- und Wasserversorgung Hamm GmbH</v>
      </c>
      <c r="D16" s="62" t="s">
        <v>248</v>
      </c>
      <c r="E16" s="164" t="s">
        <v>667</v>
      </c>
      <c r="F16" s="296" t="str">
        <f>VLOOKUP($E16,'BDEW-Standard'!$B$3:$M$158,F$9,0)</f>
        <v>HA3</v>
      </c>
      <c r="H16" s="273">
        <f>ROUND(VLOOKUP($E16,'BDEW-Standard'!$B$3:$M$158,H$9,0),7)</f>
        <v>3.5811213999999998</v>
      </c>
      <c r="I16" s="273">
        <f>ROUND(VLOOKUP($E16,'BDEW-Standard'!$B$3:$M$158,I$9,0),7)</f>
        <v>-36.965006500000001</v>
      </c>
      <c r="J16" s="273">
        <f>ROUND(VLOOKUP($E16,'BDEW-Standard'!$B$3:$M$158,J$9,0),7)</f>
        <v>7.2256947</v>
      </c>
      <c r="K16" s="273">
        <f>ROUND(VLOOKUP($E16,'BDEW-Standard'!$B$3:$M$158,K$9,0),7)</f>
        <v>4.4841600000000002E-2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0.97852945357176691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Energie- und Wasserversorgung Hamm GmbH</v>
      </c>
      <c r="D17" s="62"/>
      <c r="E17" s="164"/>
      <c r="F17" s="296"/>
      <c r="H17" s="273"/>
      <c r="I17" s="273"/>
      <c r="J17" s="273"/>
      <c r="K17" s="273"/>
      <c r="L17" s="337"/>
      <c r="M17" s="273"/>
      <c r="N17" s="273"/>
      <c r="O17" s="273"/>
      <c r="P17" s="273"/>
      <c r="Q17" s="338"/>
      <c r="R17" s="274"/>
      <c r="S17" s="274"/>
      <c r="T17" s="274"/>
      <c r="U17" s="274"/>
      <c r="V17" s="274"/>
      <c r="W17" s="274"/>
      <c r="X17" s="275"/>
      <c r="Y17" s="292"/>
      <c r="Z17" s="210"/>
    </row>
    <row r="18" spans="2:26" s="142" customFormat="1">
      <c r="B18" s="143">
        <v>7</v>
      </c>
      <c r="C18" s="144" t="str">
        <f t="shared" si="0"/>
        <v>Energie- und Wasserversorgung Hamm GmbH</v>
      </c>
      <c r="D18" s="62"/>
      <c r="E18" s="164"/>
      <c r="F18" s="296"/>
      <c r="H18" s="273"/>
      <c r="I18" s="273"/>
      <c r="J18" s="273"/>
      <c r="K18" s="273"/>
      <c r="L18" s="337"/>
      <c r="M18" s="273"/>
      <c r="N18" s="273"/>
      <c r="O18" s="273"/>
      <c r="P18" s="273"/>
      <c r="Q18" s="338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2" customFormat="1">
      <c r="B19" s="143">
        <v>8</v>
      </c>
      <c r="C19" s="144" t="str">
        <f t="shared" si="0"/>
        <v>Energie- und Wasserversorgung Hamm GmbH</v>
      </c>
      <c r="D19" s="62"/>
      <c r="E19" s="164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>
        <v>9</v>
      </c>
      <c r="C20" s="144" t="str">
        <f t="shared" si="0"/>
        <v>Energie- und Wasserversorgung Hamm GmbH</v>
      </c>
      <c r="D20" s="62"/>
      <c r="E20" s="164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>
        <v>10</v>
      </c>
      <c r="C21" s="144" t="str">
        <f t="shared" si="0"/>
        <v>Energie- und Wasserversorgung Hamm GmbH</v>
      </c>
      <c r="D21" s="62"/>
      <c r="E21" s="164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>
        <v>11</v>
      </c>
      <c r="C22" s="144" t="str">
        <f t="shared" si="0"/>
        <v>Energie- und Wasserversorgung Hamm GmbH</v>
      </c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>
        <v>12</v>
      </c>
      <c r="C23" s="144" t="str">
        <f t="shared" si="0"/>
        <v>Energie- und Wasserversorgung Hamm GmbH</v>
      </c>
      <c r="D23" s="62"/>
      <c r="E23" s="164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>
        <v>13</v>
      </c>
      <c r="C24" s="144" t="str">
        <f t="shared" si="0"/>
        <v>Energie- und Wasserversorgung Hamm GmbH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Energie- und Wasserversorgung Hamm GmbH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Energie- und Wasserversorgung Hamm GmbH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Energie- und Wasserversorgung Hamm GmbH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Energie- und Wasserversorgung Hamm GmbH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Energie- und Wasserversorgung Hamm GmbH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Energie- und Wasserversorgung Hamm GmbH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Energie- und Wasserversorgung Hamm GmbH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Energie- und Wasserversorgung Hamm GmbH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Energie- und Wasserversorgung Hamm GmbH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Energie- und Wasserversorgung Hamm GmbH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Energie- und Wasserversorgung Hamm GmbH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Energie- und Wasserversorgung Hamm GmbH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Energie- und Wasserversorgung Hamm GmbH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Energie- und Wasserversorgung Hamm GmbH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Energie- und Wasserversorgung Hamm GmbH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Energie- und Wasserversorgung Hamm GmbH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Energie- und Wasserversorgung Hamm GmbH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12 H11:K12 M11:P12 R11:Y12 R17:Y41 Y13:Y16 M17:P41 H17:K41 F17:F41">
    <cfRule type="expression" dxfId="16" priority="16">
      <formula>ISERROR(F11)</formula>
    </cfRule>
  </conditionalFormatting>
  <conditionalFormatting sqref="Y12:Y41 E12:F12 E17:F41">
    <cfRule type="duplicateValues" dxfId="15" priority="38"/>
  </conditionalFormatting>
  <conditionalFormatting sqref="L11:L12 L17:L41">
    <cfRule type="expression" dxfId="14" priority="7">
      <formula>ISERROR(L11)</formula>
    </cfRule>
  </conditionalFormatting>
  <conditionalFormatting sqref="Q11:Q12 Q17:Q41">
    <cfRule type="expression" dxfId="13" priority="6">
      <formula>ISERROR(Q11)</formula>
    </cfRule>
  </conditionalFormatting>
  <conditionalFormatting sqref="F13:F16 H13:K16 M13:P16 R13:X16">
    <cfRule type="expression" dxfId="12" priority="3">
      <formula>ISERROR(F13)</formula>
    </cfRule>
  </conditionalFormatting>
  <conditionalFormatting sqref="E13:F16">
    <cfRule type="duplicateValues" dxfId="11" priority="5"/>
  </conditionalFormatting>
  <conditionalFormatting sqref="L13:L16">
    <cfRule type="expression" dxfId="10" priority="2">
      <formula>ISERROR(L13)</formula>
    </cfRule>
  </conditionalFormatting>
  <conditionalFormatting sqref="Q13:Q16">
    <cfRule type="expression" dxfId="9" priority="1">
      <formula>ISERROR(Q13)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2 F12:P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D11:D12 D17:D41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4" id="{D6A68F3C-2A72-4C44-A010-CC6736A647DA}">
            <xm:f>D13&lt;&gt;IF(ISERROR(VLOOKUP($E13,'BDEW-Standard'!$B$3:$M$158,1,0)),"Ind.-Koef.","BDEW")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D13:D16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Energie- und Wasserversorgung Hamm GmbH</v>
      </c>
      <c r="D4" s="76"/>
      <c r="G4" s="76"/>
      <c r="I4" s="76"/>
      <c r="J4" s="77"/>
      <c r="M4" s="86" t="s">
        <v>536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Energie- und Wasserversorgung Hamm GmbH</v>
      </c>
      <c r="D5" s="37"/>
      <c r="E5" s="76"/>
      <c r="F5" s="76"/>
      <c r="G5" s="76"/>
      <c r="I5" s="76"/>
      <c r="J5" s="76"/>
      <c r="K5" s="76"/>
      <c r="L5" s="76"/>
      <c r="M5" s="88" t="s">
        <v>505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>9870039300007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459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0" t="s">
        <v>580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654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647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653</v>
      </c>
      <c r="C23" s="116"/>
      <c r="D23" s="111">
        <v>15</v>
      </c>
      <c r="E23" s="304">
        <f t="shared" si="0"/>
        <v>1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408</v>
      </c>
      <c r="C28" s="116"/>
      <c r="D28" s="111">
        <v>20</v>
      </c>
      <c r="E28" s="304">
        <f t="shared" si="0"/>
        <v>1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347</v>
      </c>
      <c r="B1" s="212">
        <v>42173</v>
      </c>
      <c r="D1" s="130" t="s">
        <v>455</v>
      </c>
      <c r="F1" s="213" t="s">
        <v>542</v>
      </c>
      <c r="N1" s="214"/>
    </row>
    <row r="2" spans="1:14" ht="25.5">
      <c r="A2" s="215" t="s">
        <v>272</v>
      </c>
      <c r="B2" s="216" t="s">
        <v>147</v>
      </c>
      <c r="C2" s="217" t="s">
        <v>149</v>
      </c>
      <c r="D2" s="218" t="s">
        <v>150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71</v>
      </c>
      <c r="J2" s="219" t="s">
        <v>151</v>
      </c>
      <c r="K2" s="219" t="s">
        <v>152</v>
      </c>
      <c r="L2" s="219" t="s">
        <v>153</v>
      </c>
      <c r="M2" s="221" t="s">
        <v>245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154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155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156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157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158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159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160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161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162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163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650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164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165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166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167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168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169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170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171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172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173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174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175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176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177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178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179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180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181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182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183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184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185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186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187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188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189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190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191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192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193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194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195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196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197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198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199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200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201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202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203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204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205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206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207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208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209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210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211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212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213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214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215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216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217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218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219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220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221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222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223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224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225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226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227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228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229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230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231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232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233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234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235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236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237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238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239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240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241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242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243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244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246</v>
      </c>
      <c r="B95" s="127" t="s">
        <v>51</v>
      </c>
      <c r="C95" s="127" t="s">
        <v>318</v>
      </c>
      <c r="D95" s="231" t="s">
        <v>273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246</v>
      </c>
      <c r="B96" s="127" t="s">
        <v>56</v>
      </c>
      <c r="C96" s="127" t="s">
        <v>323</v>
      </c>
      <c r="D96" s="231" t="s">
        <v>273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246</v>
      </c>
      <c r="B97" s="127" t="s">
        <v>61</v>
      </c>
      <c r="C97" s="127" t="s">
        <v>328</v>
      </c>
      <c r="D97" s="231" t="s">
        <v>273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246</v>
      </c>
      <c r="B98" s="127" t="s">
        <v>66</v>
      </c>
      <c r="C98" s="127" t="s">
        <v>333</v>
      </c>
      <c r="D98" s="231" t="s">
        <v>273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246</v>
      </c>
      <c r="B99" s="127" t="s">
        <v>19</v>
      </c>
      <c r="C99" s="127" t="s">
        <v>286</v>
      </c>
      <c r="D99" s="231" t="s">
        <v>273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246</v>
      </c>
      <c r="B100" s="127" t="s">
        <v>23</v>
      </c>
      <c r="C100" s="127" t="s">
        <v>290</v>
      </c>
      <c r="D100" s="231" t="s">
        <v>273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246</v>
      </c>
      <c r="B101" s="127" t="s">
        <v>27</v>
      </c>
      <c r="C101" s="127" t="s">
        <v>294</v>
      </c>
      <c r="D101" s="231" t="s">
        <v>273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246</v>
      </c>
      <c r="B102" s="127" t="s">
        <v>31</v>
      </c>
      <c r="C102" s="127" t="s">
        <v>298</v>
      </c>
      <c r="D102" s="231" t="s">
        <v>273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246</v>
      </c>
      <c r="B103" s="127" t="s">
        <v>35</v>
      </c>
      <c r="C103" s="127" t="s">
        <v>302</v>
      </c>
      <c r="D103" s="231" t="s">
        <v>273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246</v>
      </c>
      <c r="B104" s="127" t="s">
        <v>39</v>
      </c>
      <c r="C104" s="127" t="s">
        <v>306</v>
      </c>
      <c r="D104" s="231" t="s">
        <v>273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246</v>
      </c>
      <c r="B105" s="127" t="s">
        <v>43</v>
      </c>
      <c r="C105" s="127" t="s">
        <v>310</v>
      </c>
      <c r="D105" s="231" t="s">
        <v>273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246</v>
      </c>
      <c r="B106" s="127" t="s">
        <v>47</v>
      </c>
      <c r="C106" s="127" t="s">
        <v>314</v>
      </c>
      <c r="D106" s="231" t="s">
        <v>273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246</v>
      </c>
      <c r="B107" s="127" t="s">
        <v>52</v>
      </c>
      <c r="C107" s="127" t="s">
        <v>319</v>
      </c>
      <c r="D107" s="231" t="s">
        <v>273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246</v>
      </c>
      <c r="B108" s="127" t="s">
        <v>57</v>
      </c>
      <c r="C108" s="127" t="s">
        <v>324</v>
      </c>
      <c r="D108" s="231" t="s">
        <v>273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246</v>
      </c>
      <c r="B109" s="127" t="s">
        <v>62</v>
      </c>
      <c r="C109" s="127" t="s">
        <v>329</v>
      </c>
      <c r="D109" s="231" t="s">
        <v>273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246</v>
      </c>
      <c r="B110" s="127" t="s">
        <v>67</v>
      </c>
      <c r="C110" s="127" t="s">
        <v>334</v>
      </c>
      <c r="D110" s="231" t="s">
        <v>273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246</v>
      </c>
      <c r="B111" s="127" t="s">
        <v>7</v>
      </c>
      <c r="C111" s="127" t="s">
        <v>274</v>
      </c>
      <c r="D111" s="231" t="s">
        <v>273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246</v>
      </c>
      <c r="B112" s="127" t="s">
        <v>8</v>
      </c>
      <c r="C112" s="127" t="s">
        <v>275</v>
      </c>
      <c r="D112" s="231" t="s">
        <v>273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246</v>
      </c>
      <c r="B113" s="127" t="s">
        <v>9</v>
      </c>
      <c r="C113" s="127" t="s">
        <v>276</v>
      </c>
      <c r="D113" s="231" t="s">
        <v>273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246</v>
      </c>
      <c r="B114" s="127" t="s">
        <v>10</v>
      </c>
      <c r="C114" s="127" t="s">
        <v>277</v>
      </c>
      <c r="D114" s="231" t="s">
        <v>273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246</v>
      </c>
      <c r="B115" s="127" t="s">
        <v>20</v>
      </c>
      <c r="C115" s="127" t="s">
        <v>287</v>
      </c>
      <c r="D115" s="231" t="s">
        <v>273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246</v>
      </c>
      <c r="B116" s="127" t="s">
        <v>24</v>
      </c>
      <c r="C116" s="127" t="s">
        <v>291</v>
      </c>
      <c r="D116" s="231" t="s">
        <v>273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246</v>
      </c>
      <c r="B117" s="127" t="s">
        <v>28</v>
      </c>
      <c r="C117" s="127" t="s">
        <v>295</v>
      </c>
      <c r="D117" s="231" t="s">
        <v>273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246</v>
      </c>
      <c r="B118" s="127" t="s">
        <v>32</v>
      </c>
      <c r="C118" s="127" t="s">
        <v>299</v>
      </c>
      <c r="D118" s="231" t="s">
        <v>273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246</v>
      </c>
      <c r="B119" s="127" t="s">
        <v>11</v>
      </c>
      <c r="C119" s="127" t="s">
        <v>278</v>
      </c>
      <c r="D119" s="231" t="s">
        <v>273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246</v>
      </c>
      <c r="B120" s="127" t="s">
        <v>13</v>
      </c>
      <c r="C120" s="127" t="s">
        <v>280</v>
      </c>
      <c r="D120" s="231" t="s">
        <v>273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246</v>
      </c>
      <c r="B121" s="127" t="s">
        <v>15</v>
      </c>
      <c r="C121" s="127" t="s">
        <v>282</v>
      </c>
      <c r="D121" s="231" t="s">
        <v>273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246</v>
      </c>
      <c r="B122" s="127" t="s">
        <v>17</v>
      </c>
      <c r="C122" s="127" t="s">
        <v>284</v>
      </c>
      <c r="D122" s="231" t="s">
        <v>273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246</v>
      </c>
      <c r="B123" s="127" t="s">
        <v>53</v>
      </c>
      <c r="C123" s="127" t="s">
        <v>320</v>
      </c>
      <c r="D123" s="231" t="s">
        <v>273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246</v>
      </c>
      <c r="B124" s="127" t="s">
        <v>58</v>
      </c>
      <c r="C124" s="127" t="s">
        <v>325</v>
      </c>
      <c r="D124" s="231" t="s">
        <v>273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246</v>
      </c>
      <c r="B125" s="127" t="s">
        <v>63</v>
      </c>
      <c r="C125" s="127" t="s">
        <v>330</v>
      </c>
      <c r="D125" s="231" t="s">
        <v>273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246</v>
      </c>
      <c r="B126" s="127" t="s">
        <v>68</v>
      </c>
      <c r="C126" s="127" t="s">
        <v>335</v>
      </c>
      <c r="D126" s="231" t="s">
        <v>273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246</v>
      </c>
      <c r="B127" s="127" t="s">
        <v>21</v>
      </c>
      <c r="C127" s="127" t="s">
        <v>288</v>
      </c>
      <c r="D127" s="231" t="s">
        <v>273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246</v>
      </c>
      <c r="B128" s="127" t="s">
        <v>25</v>
      </c>
      <c r="C128" s="127" t="s">
        <v>292</v>
      </c>
      <c r="D128" s="231" t="s">
        <v>273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246</v>
      </c>
      <c r="B129" s="127" t="s">
        <v>29</v>
      </c>
      <c r="C129" s="127" t="s">
        <v>296</v>
      </c>
      <c r="D129" s="231" t="s">
        <v>273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246</v>
      </c>
      <c r="B130" s="127" t="s">
        <v>33</v>
      </c>
      <c r="C130" s="127" t="s">
        <v>300</v>
      </c>
      <c r="D130" s="231" t="s">
        <v>273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246</v>
      </c>
      <c r="B131" s="127" t="s">
        <v>22</v>
      </c>
      <c r="C131" s="127" t="s">
        <v>289</v>
      </c>
      <c r="D131" s="231" t="s">
        <v>273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246</v>
      </c>
      <c r="B132" s="127" t="s">
        <v>26</v>
      </c>
      <c r="C132" s="127" t="s">
        <v>293</v>
      </c>
      <c r="D132" s="231" t="s">
        <v>273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246</v>
      </c>
      <c r="B133" s="127" t="s">
        <v>30</v>
      </c>
      <c r="C133" s="127" t="s">
        <v>297</v>
      </c>
      <c r="D133" s="231" t="s">
        <v>273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246</v>
      </c>
      <c r="B134" s="127" t="s">
        <v>34</v>
      </c>
      <c r="C134" s="127" t="s">
        <v>301</v>
      </c>
      <c r="D134" s="231" t="s">
        <v>273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246</v>
      </c>
      <c r="B135" s="127" t="s">
        <v>36</v>
      </c>
      <c r="C135" s="127" t="s">
        <v>303</v>
      </c>
      <c r="D135" s="231" t="s">
        <v>273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246</v>
      </c>
      <c r="B136" s="127" t="s">
        <v>40</v>
      </c>
      <c r="C136" s="127" t="s">
        <v>307</v>
      </c>
      <c r="D136" s="231" t="s">
        <v>273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246</v>
      </c>
      <c r="B137" s="127" t="s">
        <v>44</v>
      </c>
      <c r="C137" s="127" t="s">
        <v>311</v>
      </c>
      <c r="D137" s="231" t="s">
        <v>273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246</v>
      </c>
      <c r="B138" s="127" t="s">
        <v>48</v>
      </c>
      <c r="C138" s="127" t="s">
        <v>315</v>
      </c>
      <c r="D138" s="231" t="s">
        <v>273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246</v>
      </c>
      <c r="B139" s="127" t="s">
        <v>37</v>
      </c>
      <c r="C139" s="127" t="s">
        <v>304</v>
      </c>
      <c r="D139" s="231" t="s">
        <v>273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246</v>
      </c>
      <c r="B140" s="127" t="s">
        <v>41</v>
      </c>
      <c r="C140" s="127" t="s">
        <v>308</v>
      </c>
      <c r="D140" s="231" t="s">
        <v>273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246</v>
      </c>
      <c r="B141" s="127" t="s">
        <v>45</v>
      </c>
      <c r="C141" s="127" t="s">
        <v>312</v>
      </c>
      <c r="D141" s="231" t="s">
        <v>273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246</v>
      </c>
      <c r="B142" s="127" t="s">
        <v>49</v>
      </c>
      <c r="C142" s="127" t="s">
        <v>316</v>
      </c>
      <c r="D142" s="231" t="s">
        <v>273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246</v>
      </c>
      <c r="B143" s="127" t="s">
        <v>12</v>
      </c>
      <c r="C143" s="127" t="s">
        <v>279</v>
      </c>
      <c r="D143" s="231" t="s">
        <v>273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246</v>
      </c>
      <c r="B144" s="127" t="s">
        <v>14</v>
      </c>
      <c r="C144" s="127" t="s">
        <v>281</v>
      </c>
      <c r="D144" s="231" t="s">
        <v>273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246</v>
      </c>
      <c r="B145" s="127" t="s">
        <v>16</v>
      </c>
      <c r="C145" s="127" t="s">
        <v>283</v>
      </c>
      <c r="D145" s="231" t="s">
        <v>273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246</v>
      </c>
      <c r="B146" s="127" t="s">
        <v>18</v>
      </c>
      <c r="C146" s="127" t="s">
        <v>285</v>
      </c>
      <c r="D146" s="231" t="s">
        <v>273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246</v>
      </c>
      <c r="B147" s="127" t="s">
        <v>38</v>
      </c>
      <c r="C147" s="127" t="s">
        <v>305</v>
      </c>
      <c r="D147" s="231" t="s">
        <v>273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246</v>
      </c>
      <c r="B148" s="127" t="s">
        <v>42</v>
      </c>
      <c r="C148" s="127" t="s">
        <v>309</v>
      </c>
      <c r="D148" s="231" t="s">
        <v>273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246</v>
      </c>
      <c r="B149" s="127" t="s">
        <v>46</v>
      </c>
      <c r="C149" s="127" t="s">
        <v>313</v>
      </c>
      <c r="D149" s="231" t="s">
        <v>273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246</v>
      </c>
      <c r="B150" s="127" t="s">
        <v>50</v>
      </c>
      <c r="C150" s="127" t="s">
        <v>317</v>
      </c>
      <c r="D150" s="231" t="s">
        <v>273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246</v>
      </c>
      <c r="B151" s="127" t="s">
        <v>54</v>
      </c>
      <c r="C151" s="127" t="s">
        <v>321</v>
      </c>
      <c r="D151" s="231" t="s">
        <v>273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246</v>
      </c>
      <c r="B152" s="127" t="s">
        <v>59</v>
      </c>
      <c r="C152" s="127" t="s">
        <v>326</v>
      </c>
      <c r="D152" s="231" t="s">
        <v>273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246</v>
      </c>
      <c r="B153" s="127" t="s">
        <v>64</v>
      </c>
      <c r="C153" s="127" t="s">
        <v>331</v>
      </c>
      <c r="D153" s="231" t="s">
        <v>273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246</v>
      </c>
      <c r="B154" s="127" t="s">
        <v>69</v>
      </c>
      <c r="C154" s="127" t="s">
        <v>336</v>
      </c>
      <c r="D154" s="231" t="s">
        <v>273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246</v>
      </c>
      <c r="B155" s="127" t="s">
        <v>55</v>
      </c>
      <c r="C155" s="127" t="s">
        <v>322</v>
      </c>
      <c r="D155" s="231" t="s">
        <v>273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246</v>
      </c>
      <c r="B156" s="127" t="s">
        <v>60</v>
      </c>
      <c r="C156" s="127" t="s">
        <v>327</v>
      </c>
      <c r="D156" s="231" t="s">
        <v>273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246</v>
      </c>
      <c r="B157" s="127" t="s">
        <v>65</v>
      </c>
      <c r="C157" s="127" t="s">
        <v>332</v>
      </c>
      <c r="D157" s="231" t="s">
        <v>273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246</v>
      </c>
      <c r="B158" s="127" t="s">
        <v>70</v>
      </c>
      <c r="C158" s="127" t="s">
        <v>337</v>
      </c>
      <c r="D158" s="231" t="s">
        <v>273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456</v>
      </c>
      <c r="B1" s="127"/>
      <c r="D1" s="213" t="s">
        <v>542</v>
      </c>
    </row>
    <row r="2" spans="1:16">
      <c r="A2" s="233"/>
      <c r="B2" s="232" t="s">
        <v>457</v>
      </c>
    </row>
    <row r="3" spans="1:16" ht="20.100000000000001" customHeight="1">
      <c r="A3" s="352" t="s">
        <v>249</v>
      </c>
      <c r="B3" s="234" t="s">
        <v>87</v>
      </c>
      <c r="C3" s="235"/>
      <c r="D3" s="354" t="s">
        <v>458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88</v>
      </c>
      <c r="E4" s="240" t="s">
        <v>89</v>
      </c>
      <c r="F4" s="240" t="s">
        <v>90</v>
      </c>
      <c r="G4" s="240" t="s">
        <v>91</v>
      </c>
      <c r="H4" s="240" t="s">
        <v>92</v>
      </c>
      <c r="I4" s="240" t="s">
        <v>93</v>
      </c>
      <c r="J4" s="240" t="s">
        <v>94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95</v>
      </c>
      <c r="C5" s="239"/>
      <c r="D5" s="240" t="s">
        <v>96</v>
      </c>
      <c r="E5" s="240" t="s">
        <v>97</v>
      </c>
      <c r="F5" s="240" t="s">
        <v>98</v>
      </c>
      <c r="G5" s="240" t="s">
        <v>99</v>
      </c>
      <c r="H5" s="240" t="s">
        <v>100</v>
      </c>
      <c r="I5" s="240" t="s">
        <v>101</v>
      </c>
      <c r="J5" s="240" t="s">
        <v>102</v>
      </c>
      <c r="K5" s="240" t="s">
        <v>103</v>
      </c>
      <c r="L5" s="241" t="s">
        <v>104</v>
      </c>
      <c r="M5" s="241" t="s">
        <v>105</v>
      </c>
      <c r="N5" s="243" t="s">
        <v>148</v>
      </c>
      <c r="O5" s="243" t="s">
        <v>251</v>
      </c>
      <c r="P5" s="244" t="s">
        <v>250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106</v>
      </c>
      <c r="C7" s="248" t="s">
        <v>107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103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108</v>
      </c>
      <c r="C8" s="248" t="s">
        <v>109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103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247</v>
      </c>
      <c r="C9" s="252" t="s">
        <v>6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103</v>
      </c>
      <c r="M9" s="250">
        <f t="shared" ref="M9" si="1">MAX(D9:J9)</f>
        <v>1</v>
      </c>
      <c r="N9" s="251" t="s">
        <v>6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110</v>
      </c>
      <c r="C11" s="256" t="s">
        <v>111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97</v>
      </c>
      <c r="M11" s="250">
        <f t="shared" si="0"/>
        <v>1.0522626697461936</v>
      </c>
      <c r="N11" s="251" t="s">
        <v>254</v>
      </c>
      <c r="O11" s="246" t="s">
        <v>252</v>
      </c>
      <c r="P11" s="240"/>
    </row>
    <row r="12" spans="1:16">
      <c r="A12" s="247">
        <v>5</v>
      </c>
      <c r="B12" s="240" t="s">
        <v>112</v>
      </c>
      <c r="C12" s="256" t="s">
        <v>113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96</v>
      </c>
      <c r="M12" s="250">
        <f t="shared" si="0"/>
        <v>1.0358469949391176</v>
      </c>
      <c r="N12" s="251" t="s">
        <v>254</v>
      </c>
      <c r="O12" s="246" t="s">
        <v>252</v>
      </c>
      <c r="P12" s="240"/>
    </row>
    <row r="13" spans="1:16">
      <c r="A13" s="247">
        <v>6</v>
      </c>
      <c r="B13" s="240" t="s">
        <v>114</v>
      </c>
      <c r="C13" s="256" t="s">
        <v>115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96</v>
      </c>
      <c r="M13" s="250">
        <f t="shared" si="0"/>
        <v>1.069856584592316</v>
      </c>
      <c r="N13" s="251" t="s">
        <v>254</v>
      </c>
      <c r="O13" s="246" t="s">
        <v>252</v>
      </c>
      <c r="P13" s="240"/>
    </row>
    <row r="14" spans="1:16" ht="21" customHeight="1">
      <c r="A14" s="247">
        <v>7</v>
      </c>
      <c r="B14" s="240" t="s">
        <v>116</v>
      </c>
      <c r="C14" s="256" t="s">
        <v>117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96</v>
      </c>
      <c r="M14" s="250">
        <f t="shared" si="0"/>
        <v>1.1052461688999999</v>
      </c>
      <c r="N14" s="251" t="s">
        <v>254</v>
      </c>
      <c r="O14" s="246" t="s">
        <v>252</v>
      </c>
      <c r="P14" s="240"/>
    </row>
    <row r="15" spans="1:16" ht="21" customHeight="1">
      <c r="A15" s="247">
        <v>8</v>
      </c>
      <c r="B15" s="240" t="s">
        <v>118</v>
      </c>
      <c r="C15" s="256" t="s">
        <v>119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97</v>
      </c>
      <c r="M15" s="250">
        <f t="shared" si="0"/>
        <v>1.0389446761000001</v>
      </c>
      <c r="N15" s="251" t="s">
        <v>254</v>
      </c>
      <c r="O15" s="246" t="s">
        <v>252</v>
      </c>
      <c r="P15" s="240"/>
    </row>
    <row r="16" spans="1:16" ht="21" customHeight="1">
      <c r="A16" s="247">
        <v>9</v>
      </c>
      <c r="B16" s="240" t="s">
        <v>124</v>
      </c>
      <c r="C16" s="256" t="s">
        <v>125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98</v>
      </c>
      <c r="M16" s="250">
        <f>MAX(D16:J16)</f>
        <v>1.2706602107</v>
      </c>
      <c r="N16" s="251" t="s">
        <v>254</v>
      </c>
      <c r="O16" s="246" t="s">
        <v>252</v>
      </c>
      <c r="P16" s="240"/>
    </row>
    <row r="17" spans="1:16" ht="21" customHeight="1">
      <c r="A17" s="247">
        <v>10</v>
      </c>
      <c r="B17" s="240" t="s">
        <v>120</v>
      </c>
      <c r="C17" s="257" t="s">
        <v>121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101</v>
      </c>
      <c r="M17" s="250">
        <f t="shared" si="0"/>
        <v>1.0355882019</v>
      </c>
      <c r="N17" s="251" t="s">
        <v>254</v>
      </c>
      <c r="O17" s="246" t="s">
        <v>253</v>
      </c>
      <c r="P17" s="240" t="s">
        <v>118</v>
      </c>
    </row>
    <row r="18" spans="1:16" ht="21" customHeight="1">
      <c r="A18" s="247">
        <v>11</v>
      </c>
      <c r="B18" s="240" t="s">
        <v>122</v>
      </c>
      <c r="C18" s="257" t="s">
        <v>123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100</v>
      </c>
      <c r="M18" s="250">
        <f t="shared" si="0"/>
        <v>1.1401797148999999</v>
      </c>
      <c r="N18" s="251" t="s">
        <v>254</v>
      </c>
      <c r="O18" s="246" t="s">
        <v>253</v>
      </c>
      <c r="P18" s="240" t="s">
        <v>124</v>
      </c>
    </row>
    <row r="19" spans="1:16" ht="21" customHeight="1">
      <c r="A19" s="247">
        <v>12</v>
      </c>
      <c r="B19" s="240" t="s">
        <v>126</v>
      </c>
      <c r="C19" s="257" t="s">
        <v>127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99</v>
      </c>
      <c r="M19" s="250">
        <f t="shared" si="0"/>
        <v>1.0552346931000001</v>
      </c>
      <c r="N19" s="251" t="s">
        <v>254</v>
      </c>
      <c r="O19" s="246" t="s">
        <v>253</v>
      </c>
      <c r="P19" s="240" t="s">
        <v>110</v>
      </c>
    </row>
    <row r="20" spans="1:16" ht="21" customHeight="1">
      <c r="A20" s="247">
        <v>13</v>
      </c>
      <c r="B20" s="240" t="s">
        <v>128</v>
      </c>
      <c r="C20" s="257" t="s">
        <v>129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96</v>
      </c>
      <c r="M20" s="250">
        <f t="shared" si="0"/>
        <v>1.0865859003</v>
      </c>
      <c r="N20" s="251" t="s">
        <v>254</v>
      </c>
      <c r="O20" s="246" t="s">
        <v>253</v>
      </c>
      <c r="P20" s="240" t="s">
        <v>112</v>
      </c>
    </row>
    <row r="21" spans="1:16" ht="24.75" customHeight="1">
      <c r="A21" s="247">
        <v>14</v>
      </c>
      <c r="B21" s="240" t="s">
        <v>130</v>
      </c>
      <c r="C21" s="257" t="s">
        <v>131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97</v>
      </c>
      <c r="M21" s="250">
        <f t="shared" si="0"/>
        <v>1.0522626697461936</v>
      </c>
      <c r="N21" s="251" t="s">
        <v>254</v>
      </c>
      <c r="O21" s="246" t="s">
        <v>253</v>
      </c>
      <c r="P21" s="240" t="s">
        <v>118</v>
      </c>
    </row>
    <row r="22" spans="1:16" ht="25.5">
      <c r="A22" s="247">
        <v>15</v>
      </c>
      <c r="B22" s="240" t="s">
        <v>132</v>
      </c>
      <c r="C22" s="258" t="s">
        <v>133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97</v>
      </c>
      <c r="M22" s="250">
        <f>MAX(D22:J22)</f>
        <v>1.03</v>
      </c>
      <c r="N22" s="251" t="s">
        <v>254</v>
      </c>
      <c r="O22" s="246" t="s">
        <v>253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Herr Lukas Bohnenkamp</cp:lastModifiedBy>
  <cp:lastPrinted>2015-03-20T22:59:10Z</cp:lastPrinted>
  <dcterms:created xsi:type="dcterms:W3CDTF">2015-01-15T05:25:41Z</dcterms:created>
  <dcterms:modified xsi:type="dcterms:W3CDTF">2015-11-02T14:45:26Z</dcterms:modified>
</cp:coreProperties>
</file>